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950" windowHeight="6880"/>
  </bookViews>
  <sheets>
    <sheet name="Sheet1" sheetId="1" r:id="rId1"/>
    <sheet name="Sheet2" sheetId="2" r:id="rId2"/>
  </sheets>
  <definedNames>
    <definedName name="_xlnm._FilterDatabase" localSheetId="0" hidden="1">Sheet1!$A$1:$R$6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<sst xmlns="http://schemas.openxmlformats.org/spreadsheetml/2006/main" count="92" uniqueCount="87">
  <si>
    <t>学生姓名</t>
  </si>
  <si>
    <t>公民身份证号码</t>
  </si>
  <si>
    <t>院系</t>
  </si>
  <si>
    <t>专业</t>
  </si>
  <si>
    <t>班级</t>
  </si>
  <si>
    <t>学号</t>
  </si>
  <si>
    <t>性别</t>
  </si>
  <si>
    <t>民族</t>
  </si>
  <si>
    <t>入学年月</t>
  </si>
  <si>
    <t>政治面貌</t>
  </si>
  <si>
    <t>专业综合测评排名</t>
  </si>
  <si>
    <t>综合测评百分比</t>
  </si>
  <si>
    <t>奖学金类型</t>
  </si>
  <si>
    <t>有无不及格课程</t>
  </si>
  <si>
    <t>有无违纪处分</t>
  </si>
  <si>
    <t>大学期间主要获奖情况</t>
  </si>
  <si>
    <t>联系电话</t>
  </si>
  <si>
    <t>困难认定档次（特别/一般）</t>
  </si>
  <si>
    <t>1/74</t>
  </si>
  <si>
    <t>2/90</t>
  </si>
  <si>
    <t>3/83</t>
  </si>
  <si>
    <t>4/95</t>
  </si>
  <si>
    <t>4/89</t>
  </si>
  <si>
    <t>5/96</t>
  </si>
  <si>
    <t>5//95</t>
  </si>
  <si>
    <t>5/82</t>
  </si>
  <si>
    <t>6/96</t>
  </si>
  <si>
    <t>6/94</t>
  </si>
  <si>
    <t>6/86</t>
  </si>
  <si>
    <t>6/82</t>
  </si>
  <si>
    <t>8/94</t>
  </si>
  <si>
    <t>9/94</t>
  </si>
  <si>
    <t>7/72</t>
  </si>
  <si>
    <t>9/90</t>
  </si>
  <si>
    <t>9/89</t>
  </si>
  <si>
    <t>9/82</t>
  </si>
  <si>
    <t>11/96</t>
  </si>
  <si>
    <t>11/94</t>
  </si>
  <si>
    <t>12/96</t>
  </si>
  <si>
    <t>11/82</t>
  </si>
  <si>
    <t>12/82</t>
  </si>
  <si>
    <t>14/95</t>
  </si>
  <si>
    <t>11/72</t>
  </si>
  <si>
    <t>15/86</t>
  </si>
  <si>
    <t>15/85</t>
  </si>
  <si>
    <t>16/89</t>
  </si>
  <si>
    <t>14/76</t>
  </si>
  <si>
    <t>14/74</t>
  </si>
  <si>
    <t>16/82</t>
  </si>
  <si>
    <t>17/86</t>
  </si>
  <si>
    <t>17/85</t>
  </si>
  <si>
    <t>18/89</t>
  </si>
  <si>
    <t>14/67</t>
  </si>
  <si>
    <t>18/86</t>
  </si>
  <si>
    <t>18/83</t>
  </si>
  <si>
    <t>19/82</t>
  </si>
  <si>
    <t>21/89</t>
  </si>
  <si>
    <t>23/96</t>
  </si>
  <si>
    <t>20/82</t>
  </si>
  <si>
    <t>26/105</t>
  </si>
  <si>
    <t>23/89</t>
  </si>
  <si>
    <t>22/85</t>
  </si>
  <si>
    <t>22/82</t>
  </si>
  <si>
    <t>21/72</t>
  </si>
  <si>
    <t>28/67</t>
  </si>
  <si>
    <t>30/85</t>
  </si>
  <si>
    <t>22/72</t>
  </si>
  <si>
    <t>28/89</t>
  </si>
  <si>
    <t>28/86</t>
  </si>
  <si>
    <t>24/72</t>
  </si>
  <si>
    <t>27/74</t>
  </si>
  <si>
    <t>33/90</t>
  </si>
  <si>
    <t>34/89</t>
  </si>
  <si>
    <t>32/82</t>
  </si>
  <si>
    <t>40/89</t>
  </si>
  <si>
    <t>30/72</t>
  </si>
  <si>
    <t>37/85</t>
  </si>
  <si>
    <t>39/90</t>
  </si>
  <si>
    <t>41/95</t>
  </si>
  <si>
    <t>36/82</t>
  </si>
  <si>
    <t>30/67</t>
  </si>
  <si>
    <t>39/82</t>
  </si>
  <si>
    <t>45/95</t>
  </si>
  <si>
    <t>41/82</t>
  </si>
  <si>
    <t>50/86</t>
  </si>
  <si>
    <t>52/85</t>
  </si>
  <si>
    <t>67/82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</si>
</sst>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name val="等线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0" fillId="2" borderId="1" xfId="0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0" fillId="2" borderId="1" xfId="3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10" fontId="0" fillId="3" borderId="1" xfId="3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10" fontId="1" fillId="2" borderId="1" xfId="3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0" fontId="2" fillId="2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0" borderId="1" xfId="3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1" fillId="0" borderId="1" xfId="3" applyNumberFormat="1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0" fontId="4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0" fontId="0" fillId="4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57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zoomScale="60" zoomScaleNormal="60" workbookViewId="0">
      <selection activeCell="M2" sqref="M2"/>
    </sheetView>
  </sheetViews>
  <sheetFormatPr defaultColWidth="8.66666666666667" defaultRowHeight="14" outlineLevelRow="5"/>
  <cols>
    <col min="1" max="1" width="9.66666666666667" style="15" customWidth="1"/>
    <col min="2" max="2" width="23.6666666666667" style="15" customWidth="1"/>
    <col min="3" max="3" width="17.3333333333333" style="15" customWidth="1"/>
    <col min="4" max="4" width="16" style="15" customWidth="1"/>
    <col min="5" max="5" width="10.6666666666667" style="15" customWidth="1"/>
    <col min="6" max="6" width="14.2166666666667" style="15" customWidth="1"/>
    <col min="7" max="7" width="5.44166666666667" style="15" customWidth="1"/>
    <col min="8" max="8" width="8.66666666666667" style="15"/>
    <col min="9" max="9" width="13.3333333333333" style="15" customWidth="1"/>
    <col min="10" max="10" width="14.3333333333333" style="15" customWidth="1"/>
    <col min="11" max="11" width="8.66666666666667" style="15"/>
    <col min="12" max="12" width="12.6666666666667" style="16"/>
    <col min="13" max="13" width="20.5583333333333" style="15" customWidth="1"/>
    <col min="14" max="15" width="8.66666666666667" style="15"/>
    <col min="16" max="16" width="118.666666666667" style="15" customWidth="1"/>
    <col min="17" max="17" width="12.3333333333333" style="15" customWidth="1"/>
    <col min="18" max="18" width="8.66666666666667" style="15"/>
    <col min="19" max="16384" width="8.66666666666667" style="23"/>
  </cols>
  <sheetData>
    <row r="1" ht="60.6" customHeight="1" spans="1:18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7" t="s">
        <v>10</v>
      </c>
      <c r="L1" s="28" t="s">
        <v>11</v>
      </c>
      <c r="M1" s="27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29" t="s">
        <v>17</v>
      </c>
    </row>
    <row r="2" s="21" customFormat="1" spans="1:18">
      <c r="A2" s="25"/>
      <c r="B2" s="25"/>
      <c r="C2" s="25"/>
      <c r="D2" s="25"/>
      <c r="E2" s="25"/>
      <c r="F2" s="25"/>
      <c r="G2" s="25"/>
      <c r="H2" s="25"/>
      <c r="I2" s="30"/>
      <c r="J2" s="25"/>
      <c r="K2" s="31"/>
      <c r="L2" s="32"/>
      <c r="M2" s="25"/>
      <c r="N2" s="25"/>
      <c r="O2" s="25"/>
      <c r="P2" s="25"/>
      <c r="Q2" s="25"/>
      <c r="R2" s="25"/>
    </row>
    <row r="3" s="22" customFormat="1" spans="1:18">
      <c r="A3" s="25"/>
      <c r="B3" s="25"/>
      <c r="C3" s="25"/>
      <c r="D3" s="25"/>
      <c r="E3" s="25"/>
      <c r="F3" s="25"/>
      <c r="G3" s="25"/>
      <c r="H3" s="25"/>
      <c r="I3" s="30"/>
      <c r="J3" s="25"/>
      <c r="K3" s="31"/>
      <c r="L3" s="33"/>
      <c r="M3" s="25"/>
      <c r="N3" s="25"/>
      <c r="O3" s="25"/>
      <c r="P3" s="25"/>
      <c r="Q3" s="25"/>
      <c r="R3" s="25"/>
    </row>
    <row r="4" s="22" customFormat="1" spans="1:18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32"/>
      <c r="M4" s="26"/>
      <c r="N4" s="26"/>
      <c r="O4" s="26"/>
      <c r="P4" s="26"/>
      <c r="Q4" s="26"/>
      <c r="R4" s="26"/>
    </row>
    <row r="5" s="22" customFormat="1" spans="1:18">
      <c r="A5" s="26"/>
      <c r="B5" s="26"/>
      <c r="C5" s="26"/>
      <c r="D5" s="26"/>
      <c r="E5" s="26"/>
      <c r="F5" s="26"/>
      <c r="G5" s="26"/>
      <c r="H5" s="26"/>
      <c r="I5" s="34"/>
      <c r="J5" s="26"/>
      <c r="K5" s="26"/>
      <c r="L5" s="32"/>
      <c r="M5" s="26"/>
      <c r="N5" s="26"/>
      <c r="O5" s="26"/>
      <c r="P5" s="35"/>
      <c r="Q5" s="26"/>
      <c r="R5" s="26"/>
    </row>
    <row r="6" s="22" customFormat="1" spans="1:18">
      <c r="A6" s="26"/>
      <c r="B6" s="26"/>
      <c r="C6" s="26"/>
      <c r="D6" s="26"/>
      <c r="E6" s="26"/>
      <c r="F6" s="26"/>
      <c r="G6" s="26"/>
      <c r="H6" s="26"/>
      <c r="I6" s="34"/>
      <c r="J6" s="26"/>
      <c r="K6" s="26"/>
      <c r="L6" s="32"/>
      <c r="M6" s="26"/>
      <c r="N6" s="26"/>
      <c r="O6" s="26"/>
      <c r="P6" s="26"/>
      <c r="Q6" s="26"/>
      <c r="R6" s="26"/>
    </row>
  </sheetData>
  <pageMargins left="0.7" right="0.7" top="0.75" bottom="0.75" header="0.3" footer="0.7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4"/>
  <sheetViews>
    <sheetView workbookViewId="0">
      <selection activeCell="E6" sqref="E6"/>
    </sheetView>
  </sheetViews>
  <sheetFormatPr defaultColWidth="9" defaultRowHeight="14" outlineLevelCol="2"/>
  <cols>
    <col min="3" max="3" width="9" style="1"/>
  </cols>
  <sheetData>
    <row r="1" spans="1:3">
      <c r="A1" s="2" t="s">
        <v>18</v>
      </c>
      <c r="B1" s="3">
        <v>0.014</v>
      </c>
      <c r="C1" s="4">
        <f>1/74</f>
        <v>0.0135135135135135</v>
      </c>
    </row>
    <row r="2" spans="1:3">
      <c r="A2" s="5" t="s">
        <v>19</v>
      </c>
      <c r="B2" s="3">
        <v>0.0222</v>
      </c>
      <c r="C2" s="4">
        <f>2/90</f>
        <v>0.0222222222222222</v>
      </c>
    </row>
    <row r="3" spans="1:3">
      <c r="A3" s="6" t="s">
        <v>20</v>
      </c>
      <c r="B3" s="7">
        <v>0.04</v>
      </c>
      <c r="C3" s="8">
        <f>3/83</f>
        <v>0.036144578313253</v>
      </c>
    </row>
    <row r="4" spans="1:3">
      <c r="A4" s="9" t="s">
        <v>21</v>
      </c>
      <c r="B4" s="10">
        <v>0.0426</v>
      </c>
      <c r="C4" s="11">
        <f>4/95</f>
        <v>0.0421052631578947</v>
      </c>
    </row>
    <row r="5" spans="1:3">
      <c r="A5" s="5" t="s">
        <v>22</v>
      </c>
      <c r="B5" s="3">
        <v>0.0449</v>
      </c>
      <c r="C5" s="4">
        <f>4/89</f>
        <v>0.0449438202247191</v>
      </c>
    </row>
    <row r="6" spans="1:3">
      <c r="A6" s="5" t="s">
        <v>23</v>
      </c>
      <c r="B6" s="3">
        <v>0.052</v>
      </c>
      <c r="C6" s="4">
        <f>5/96</f>
        <v>0.0520833333333333</v>
      </c>
    </row>
    <row r="7" spans="1:3">
      <c r="A7" s="9" t="s">
        <v>24</v>
      </c>
      <c r="B7" s="10">
        <v>0.0532</v>
      </c>
      <c r="C7" s="11">
        <f>5/95</f>
        <v>0.0526315789473684</v>
      </c>
    </row>
    <row r="8" spans="1:3">
      <c r="A8" s="5" t="s">
        <v>25</v>
      </c>
      <c r="B8" s="3">
        <v>0.0609</v>
      </c>
      <c r="C8" s="4">
        <f>5/82</f>
        <v>0.0609756097560976</v>
      </c>
    </row>
    <row r="9" spans="1:3">
      <c r="A9" s="9" t="s">
        <v>25</v>
      </c>
      <c r="B9" s="10">
        <v>0.0609</v>
      </c>
      <c r="C9" s="11">
        <f>5/82</f>
        <v>0.0609756097560976</v>
      </c>
    </row>
    <row r="10" spans="1:3">
      <c r="A10" s="5" t="s">
        <v>26</v>
      </c>
      <c r="B10" s="3">
        <v>0.0625</v>
      </c>
      <c r="C10" s="4">
        <f>6/96</f>
        <v>0.0625</v>
      </c>
    </row>
    <row r="11" spans="1:3">
      <c r="A11" s="5" t="s">
        <v>27</v>
      </c>
      <c r="B11" s="3">
        <v>0.0638</v>
      </c>
      <c r="C11" s="4">
        <f>6/94</f>
        <v>0.0638297872340425</v>
      </c>
    </row>
    <row r="12" spans="1:3">
      <c r="A12" s="6" t="s">
        <v>28</v>
      </c>
      <c r="B12" s="7">
        <v>0.0698</v>
      </c>
      <c r="C12" s="8">
        <f>6/86</f>
        <v>0.0697674418604651</v>
      </c>
    </row>
    <row r="13" spans="1:3">
      <c r="A13" s="5" t="s">
        <v>29</v>
      </c>
      <c r="B13" s="3">
        <v>0.073</v>
      </c>
      <c r="C13" s="4">
        <f>6/82</f>
        <v>0.0731707317073171</v>
      </c>
    </row>
    <row r="14" spans="1:3">
      <c r="A14" s="5" t="s">
        <v>30</v>
      </c>
      <c r="B14" s="3">
        <v>0.0851</v>
      </c>
      <c r="C14" s="4">
        <f>8/94</f>
        <v>0.0851063829787234</v>
      </c>
    </row>
    <row r="15" spans="1:3">
      <c r="A15" s="5" t="s">
        <v>31</v>
      </c>
      <c r="B15" s="3">
        <v>0.0954</v>
      </c>
      <c r="C15" s="4">
        <f>9/94</f>
        <v>0.0957446808510638</v>
      </c>
    </row>
    <row r="16" spans="1:3">
      <c r="A16" s="9" t="s">
        <v>32</v>
      </c>
      <c r="B16" s="10">
        <v>0.0972</v>
      </c>
      <c r="C16" s="11">
        <f>7/72</f>
        <v>0.0972222222222222</v>
      </c>
    </row>
    <row r="17" spans="1:3">
      <c r="A17" s="6" t="s">
        <v>33</v>
      </c>
      <c r="B17" s="7">
        <v>0.1</v>
      </c>
      <c r="C17" s="8">
        <f>9/90</f>
        <v>0.1</v>
      </c>
    </row>
    <row r="18" spans="1:3">
      <c r="A18" s="5" t="s">
        <v>34</v>
      </c>
      <c r="B18" s="3">
        <v>0.1011</v>
      </c>
      <c r="C18" s="4">
        <f>9/89</f>
        <v>0.101123595505618</v>
      </c>
    </row>
    <row r="19" spans="1:3">
      <c r="A19" s="6" t="s">
        <v>35</v>
      </c>
      <c r="B19" s="7">
        <v>0.1097</v>
      </c>
      <c r="C19" s="8">
        <f>9/82</f>
        <v>0.109756097560976</v>
      </c>
    </row>
    <row r="20" spans="1:3">
      <c r="A20" s="5" t="s">
        <v>36</v>
      </c>
      <c r="B20" s="3">
        <v>0.1146</v>
      </c>
      <c r="C20" s="4">
        <f>11/96</f>
        <v>0.114583333333333</v>
      </c>
    </row>
    <row r="21" spans="1:3">
      <c r="A21" s="5" t="s">
        <v>37</v>
      </c>
      <c r="B21" s="3">
        <v>0.117</v>
      </c>
      <c r="C21" s="4">
        <f>11/94</f>
        <v>0.117021276595745</v>
      </c>
    </row>
    <row r="22" spans="1:3">
      <c r="A22" s="5" t="s">
        <v>38</v>
      </c>
      <c r="B22" s="3">
        <v>0.125</v>
      </c>
      <c r="C22" s="4">
        <f>12/96</f>
        <v>0.125</v>
      </c>
    </row>
    <row r="23" spans="1:3">
      <c r="A23" s="5" t="s">
        <v>39</v>
      </c>
      <c r="B23" s="3">
        <v>0.134</v>
      </c>
      <c r="C23" s="4">
        <f>11/82</f>
        <v>0.134146341463415</v>
      </c>
    </row>
    <row r="24" spans="1:3">
      <c r="A24" s="6" t="s">
        <v>40</v>
      </c>
      <c r="B24" s="7">
        <v>0.1463</v>
      </c>
      <c r="C24" s="8">
        <f>12/82</f>
        <v>0.146341463414634</v>
      </c>
    </row>
    <row r="25" spans="1:3">
      <c r="A25" s="12" t="s">
        <v>41</v>
      </c>
      <c r="B25" s="13">
        <v>0.1489</v>
      </c>
      <c r="C25" s="14">
        <f>14/95</f>
        <v>0.147368421052632</v>
      </c>
    </row>
    <row r="26" spans="1:3">
      <c r="A26" s="9" t="s">
        <v>42</v>
      </c>
      <c r="B26" s="10">
        <v>0.15</v>
      </c>
      <c r="C26" s="11">
        <f>11/72</f>
        <v>0.152777777777778</v>
      </c>
    </row>
    <row r="27" spans="1:3">
      <c r="A27" s="5" t="s">
        <v>43</v>
      </c>
      <c r="B27" s="3">
        <v>0.1744</v>
      </c>
      <c r="C27" s="4">
        <f>15/86</f>
        <v>0.174418604651163</v>
      </c>
    </row>
    <row r="28" spans="1:3">
      <c r="A28" s="9" t="s">
        <v>44</v>
      </c>
      <c r="B28" s="10">
        <v>0.176</v>
      </c>
      <c r="C28" s="11">
        <f>15/85</f>
        <v>0.176470588235294</v>
      </c>
    </row>
    <row r="29" spans="1:3">
      <c r="A29" s="5" t="s">
        <v>45</v>
      </c>
      <c r="B29" s="3">
        <v>0.1797</v>
      </c>
      <c r="C29" s="4">
        <f>16/89</f>
        <v>0.179775280898876</v>
      </c>
    </row>
    <row r="30" spans="1:3">
      <c r="A30" s="5" t="s">
        <v>46</v>
      </c>
      <c r="B30" s="3">
        <v>0.1842</v>
      </c>
      <c r="C30" s="4">
        <f>14/76</f>
        <v>0.184210526315789</v>
      </c>
    </row>
    <row r="31" spans="1:3">
      <c r="A31" s="5" t="s">
        <v>47</v>
      </c>
      <c r="B31" s="3">
        <v>0.189</v>
      </c>
      <c r="C31" s="4">
        <f>14/74</f>
        <v>0.189189189189189</v>
      </c>
    </row>
    <row r="32" spans="1:3">
      <c r="A32" s="5" t="s">
        <v>48</v>
      </c>
      <c r="B32" s="3">
        <v>0.195</v>
      </c>
      <c r="C32" s="4">
        <f>16/82</f>
        <v>0.195121951219512</v>
      </c>
    </row>
    <row r="33" spans="1:3">
      <c r="A33" s="5" t="s">
        <v>49</v>
      </c>
      <c r="B33" s="3">
        <v>0.1976</v>
      </c>
      <c r="C33" s="4">
        <f>17/86</f>
        <v>0.197674418604651</v>
      </c>
    </row>
    <row r="34" spans="1:3">
      <c r="A34" s="6" t="s">
        <v>50</v>
      </c>
      <c r="B34" s="7">
        <v>0.2</v>
      </c>
      <c r="C34" s="8">
        <f>17/85</f>
        <v>0.2</v>
      </c>
    </row>
    <row r="35" spans="1:3">
      <c r="A35" s="5" t="s">
        <v>51</v>
      </c>
      <c r="B35" s="3">
        <v>0.2022</v>
      </c>
      <c r="C35" s="4">
        <f>18/89</f>
        <v>0.202247191011236</v>
      </c>
    </row>
    <row r="36" spans="1:3">
      <c r="A36" s="5" t="s">
        <v>52</v>
      </c>
      <c r="B36" s="3">
        <v>0.2089</v>
      </c>
      <c r="C36" s="4">
        <f>14/67</f>
        <v>0.208955223880597</v>
      </c>
    </row>
    <row r="37" spans="1:3">
      <c r="A37" s="5" t="s">
        <v>53</v>
      </c>
      <c r="B37" s="3">
        <v>0.2093</v>
      </c>
      <c r="C37" s="4">
        <f>18/86</f>
        <v>0.209302325581395</v>
      </c>
    </row>
    <row r="38" spans="1:3">
      <c r="A38" s="5" t="s">
        <v>54</v>
      </c>
      <c r="B38" s="10">
        <v>0.2168</v>
      </c>
      <c r="C38" s="4">
        <f>18/83</f>
        <v>0.216867469879518</v>
      </c>
    </row>
    <row r="39" spans="1:3">
      <c r="A39" s="9" t="s">
        <v>55</v>
      </c>
      <c r="B39" s="10">
        <v>0.2317</v>
      </c>
      <c r="C39" s="11">
        <f>19/82</f>
        <v>0.231707317073171</v>
      </c>
    </row>
    <row r="40" spans="1:3">
      <c r="A40" s="6" t="s">
        <v>55</v>
      </c>
      <c r="B40" s="7">
        <v>0.2317</v>
      </c>
      <c r="C40" s="8">
        <f>19/82</f>
        <v>0.231707317073171</v>
      </c>
    </row>
    <row r="41" spans="1:3">
      <c r="A41" s="5" t="s">
        <v>56</v>
      </c>
      <c r="B41" s="3">
        <v>0.2359</v>
      </c>
      <c r="C41" s="4">
        <f>21/89</f>
        <v>0.235955056179775</v>
      </c>
    </row>
    <row r="42" spans="1:3">
      <c r="A42" s="5" t="s">
        <v>57</v>
      </c>
      <c r="B42" s="3">
        <v>0.2395</v>
      </c>
      <c r="C42" s="4">
        <f>23/96</f>
        <v>0.239583333333333</v>
      </c>
    </row>
    <row r="43" spans="1:3">
      <c r="A43" s="5" t="s">
        <v>58</v>
      </c>
      <c r="B43" s="3">
        <v>0.2439</v>
      </c>
      <c r="C43" s="4">
        <f>20/82</f>
        <v>0.24390243902439</v>
      </c>
    </row>
    <row r="44" spans="1:3">
      <c r="A44" s="5" t="s">
        <v>59</v>
      </c>
      <c r="B44" s="3">
        <v>0.2476</v>
      </c>
      <c r="C44" s="4">
        <f>26/105</f>
        <v>0.247619047619048</v>
      </c>
    </row>
    <row r="45" spans="1:3">
      <c r="A45" s="5" t="s">
        <v>60</v>
      </c>
      <c r="B45" s="3">
        <v>0.2584</v>
      </c>
      <c r="C45" s="4">
        <f>23/89</f>
        <v>0.258426966292135</v>
      </c>
    </row>
    <row r="46" spans="1:3">
      <c r="A46" s="5" t="s">
        <v>61</v>
      </c>
      <c r="B46" s="3">
        <v>0.26</v>
      </c>
      <c r="C46" s="4">
        <f>22/85</f>
        <v>0.258823529411765</v>
      </c>
    </row>
    <row r="47" spans="1:3">
      <c r="A47" s="6" t="s">
        <v>62</v>
      </c>
      <c r="B47" s="7">
        <v>0.2682</v>
      </c>
      <c r="C47" s="8">
        <f>22/82</f>
        <v>0.268292682926829</v>
      </c>
    </row>
    <row r="48" spans="1:3">
      <c r="A48" s="5" t="s">
        <v>63</v>
      </c>
      <c r="B48" s="3">
        <v>0.2917</v>
      </c>
      <c r="C48" s="4">
        <f>21/72</f>
        <v>0.291666666666667</v>
      </c>
    </row>
    <row r="49" spans="1:3">
      <c r="A49" s="9" t="s">
        <v>64</v>
      </c>
      <c r="B49" s="10">
        <v>0.2985</v>
      </c>
      <c r="C49" s="11">
        <f>28/67</f>
        <v>0.417910447761194</v>
      </c>
    </row>
    <row r="50" spans="1:3">
      <c r="A50" s="9" t="s">
        <v>65</v>
      </c>
      <c r="B50" s="10">
        <v>0.3</v>
      </c>
      <c r="C50" s="11">
        <f>30/85</f>
        <v>0.352941176470588</v>
      </c>
    </row>
    <row r="51" spans="1:3">
      <c r="A51" s="5" t="s">
        <v>66</v>
      </c>
      <c r="B51" s="3">
        <v>0.3056</v>
      </c>
      <c r="C51" s="4">
        <f>22/72</f>
        <v>0.305555555555556</v>
      </c>
    </row>
    <row r="52" spans="1:3">
      <c r="A52" s="5" t="s">
        <v>67</v>
      </c>
      <c r="B52" s="3">
        <v>0.3146</v>
      </c>
      <c r="C52" s="4">
        <f>28/89</f>
        <v>0.314606741573034</v>
      </c>
    </row>
    <row r="53" spans="1:3">
      <c r="A53" s="5" t="s">
        <v>68</v>
      </c>
      <c r="B53" s="3">
        <v>0.325</v>
      </c>
      <c r="C53" s="4">
        <f>28/86</f>
        <v>0.325581395348837</v>
      </c>
    </row>
    <row r="54" spans="1:3">
      <c r="A54" s="9" t="s">
        <v>69</v>
      </c>
      <c r="B54" s="10">
        <v>0.33</v>
      </c>
      <c r="C54" s="11">
        <f>24/72</f>
        <v>0.333333333333333</v>
      </c>
    </row>
    <row r="55" spans="1:3">
      <c r="A55" s="5" t="s">
        <v>70</v>
      </c>
      <c r="B55" s="3">
        <v>0.3648</v>
      </c>
      <c r="C55" s="4">
        <f>27/74</f>
        <v>0.364864864864865</v>
      </c>
    </row>
    <row r="56" spans="1:3">
      <c r="A56" s="15" t="s">
        <v>71</v>
      </c>
      <c r="B56" s="16">
        <v>0.367</v>
      </c>
      <c r="C56" s="17">
        <f>33/90</f>
        <v>0.366666666666667</v>
      </c>
    </row>
    <row r="57" spans="1:3">
      <c r="A57" s="15" t="s">
        <v>72</v>
      </c>
      <c r="B57" s="16">
        <v>0.382</v>
      </c>
      <c r="C57" s="17">
        <f>34/89</f>
        <v>0.382022471910112</v>
      </c>
    </row>
    <row r="58" spans="1:3">
      <c r="A58" s="18" t="s">
        <v>73</v>
      </c>
      <c r="B58" s="19">
        <v>0.3902</v>
      </c>
      <c r="C58" s="20">
        <f>32/82</f>
        <v>0.390243902439024</v>
      </c>
    </row>
    <row r="59" spans="1:3">
      <c r="A59" s="15" t="s">
        <v>74</v>
      </c>
      <c r="B59" s="16">
        <v>0.4094</v>
      </c>
      <c r="C59" s="17">
        <f>40/89</f>
        <v>0.449438202247191</v>
      </c>
    </row>
    <row r="60" spans="1:3">
      <c r="A60" s="15" t="s">
        <v>64</v>
      </c>
      <c r="B60" s="16">
        <v>0.41</v>
      </c>
      <c r="C60" s="17">
        <f>28/67</f>
        <v>0.417910447761194</v>
      </c>
    </row>
    <row r="61" spans="1:3">
      <c r="A61" s="15" t="s">
        <v>75</v>
      </c>
      <c r="B61" s="16">
        <v>0.417</v>
      </c>
      <c r="C61" s="17">
        <f>30/72</f>
        <v>0.416666666666667</v>
      </c>
    </row>
    <row r="62" spans="1:3">
      <c r="A62" s="15" t="s">
        <v>76</v>
      </c>
      <c r="B62" s="16">
        <v>0.42</v>
      </c>
      <c r="C62" s="17">
        <f>37/85</f>
        <v>0.435294117647059</v>
      </c>
    </row>
    <row r="63" spans="1:3">
      <c r="A63" s="6" t="s">
        <v>76</v>
      </c>
      <c r="B63" s="7">
        <v>0.43</v>
      </c>
      <c r="C63" s="8">
        <f>37/85</f>
        <v>0.435294117647059</v>
      </c>
    </row>
    <row r="64" spans="1:3">
      <c r="A64" s="15" t="s">
        <v>77</v>
      </c>
      <c r="B64" s="16">
        <v>0.4333</v>
      </c>
      <c r="C64" s="17">
        <f>39/90</f>
        <v>0.433333333333333</v>
      </c>
    </row>
    <row r="65" spans="1:3">
      <c r="A65" s="18" t="s">
        <v>78</v>
      </c>
      <c r="B65" s="19">
        <v>0.4361</v>
      </c>
      <c r="C65" s="20">
        <f>41/95</f>
        <v>0.431578947368421</v>
      </c>
    </row>
    <row r="66" spans="1:3">
      <c r="A66" s="18" t="s">
        <v>79</v>
      </c>
      <c r="B66" s="19">
        <v>0.439</v>
      </c>
      <c r="C66" s="20">
        <f>36/82</f>
        <v>0.439024390243902</v>
      </c>
    </row>
    <row r="67" spans="1:3">
      <c r="A67" s="6" t="s">
        <v>80</v>
      </c>
      <c r="B67" s="7">
        <v>0.4478</v>
      </c>
      <c r="C67" s="8">
        <f>30/67</f>
        <v>0.447761194029851</v>
      </c>
    </row>
    <row r="68" spans="1:3">
      <c r="A68" s="6" t="s">
        <v>81</v>
      </c>
      <c r="B68" s="7">
        <v>0.4756</v>
      </c>
      <c r="C68" s="8">
        <f>39/82</f>
        <v>0.475609756097561</v>
      </c>
    </row>
    <row r="69" spans="1:3">
      <c r="A69" s="6" t="s">
        <v>81</v>
      </c>
      <c r="B69" s="7">
        <v>0.4756</v>
      </c>
      <c r="C69" s="8">
        <f>39/82</f>
        <v>0.475609756097561</v>
      </c>
    </row>
    <row r="70" spans="1:3">
      <c r="A70" s="18" t="s">
        <v>82</v>
      </c>
      <c r="B70" s="19">
        <v>0.4787</v>
      </c>
      <c r="C70" s="20">
        <f>45/95</f>
        <v>0.473684210526316</v>
      </c>
    </row>
    <row r="71" spans="1:3">
      <c r="A71" s="6" t="s">
        <v>83</v>
      </c>
      <c r="B71" s="7">
        <v>0.5</v>
      </c>
      <c r="C71" s="8">
        <f>41/82</f>
        <v>0.5</v>
      </c>
    </row>
    <row r="72" spans="1:3">
      <c r="A72" s="15" t="s">
        <v>84</v>
      </c>
      <c r="B72" s="16">
        <v>0.5813</v>
      </c>
      <c r="C72" s="17">
        <f>50/86</f>
        <v>0.581395348837209</v>
      </c>
    </row>
    <row r="73" spans="1:3">
      <c r="A73" s="6" t="s">
        <v>85</v>
      </c>
      <c r="B73" s="7">
        <v>0.61</v>
      </c>
      <c r="C73" s="8">
        <f>52/85</f>
        <v>0.611764705882353</v>
      </c>
    </row>
    <row r="74" spans="1:3">
      <c r="A74" s="6" t="s">
        <v>86</v>
      </c>
      <c r="B74" s="7">
        <v>0.817</v>
      </c>
      <c r="C74" s="8">
        <f>67/82</f>
        <v>0.817073170731707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</dc:creator>
  <cp:lastModifiedBy>Chris_fcx</cp:lastModifiedBy>
  <cp:revision>0</cp:revision>
  <dcterms:created xsi:type="dcterms:W3CDTF">2024-10-29T09:05:00Z</dcterms:created>
  <dcterms:modified xsi:type="dcterms:W3CDTF">2025-10-11T06:31:42Z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2120361078494ABE83DA0B6F46489239_13</vt:lpwstr>
  </property>
  <property fmtid="{D5CDD505-2E9C-101B-9397-08002B2CF9AE}" pid="3" name="KSOProductBuildVer">
    <vt:lpwstr>2052-12.1.0.22529</vt:lpwstr>
  </property>
</Properties>
</file>